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3476" windowWidth="33560" windowHeight="20360" activeTab="0"/>
  </bookViews>
  <sheets>
    <sheet name="con sconto" sheetId="1" r:id="rId1"/>
    <sheet name="ordine variabile" sheetId="2" r:id="rId2"/>
    <sheet name="ordine fisso" sheetId="3" r:id="rId3"/>
  </sheets>
  <definedNames/>
  <calcPr fullCalcOnLoad="1"/>
</workbook>
</file>

<file path=xl/comments2.xml><?xml version="1.0" encoding="utf-8"?>
<comments xmlns="http://schemas.openxmlformats.org/spreadsheetml/2006/main">
  <authors>
    <author>umberto fossali</author>
  </authors>
  <commentList>
    <comment ref="B5" authorId="0">
      <text>
        <r>
          <rPr>
            <sz val="9"/>
            <rFont val="Geneva"/>
            <family val="0"/>
          </rPr>
          <t>predere quantità prevista di periodo
e tempo di evasione ordini</t>
        </r>
      </text>
    </comment>
  </commentList>
</comments>
</file>

<file path=xl/sharedStrings.xml><?xml version="1.0" encoding="utf-8"?>
<sst xmlns="http://schemas.openxmlformats.org/spreadsheetml/2006/main" count="240" uniqueCount="50">
  <si>
    <t>COSTO ORDINE</t>
  </si>
  <si>
    <t>COSTO SCORTA</t>
  </si>
  <si>
    <t>CONSUMO DI PERIODO</t>
  </si>
  <si>
    <t>NR ORDINI OTTIMALE</t>
  </si>
  <si>
    <t>LOTTO ECONOMICO</t>
  </si>
  <si>
    <t>COSTO MEDIO</t>
  </si>
  <si>
    <t>QUANTITA'</t>
  </si>
  <si>
    <t>QUANTITA' ECONOMICA</t>
  </si>
  <si>
    <t>PERIODO</t>
  </si>
  <si>
    <t>ENTRATE</t>
  </si>
  <si>
    <t>USCITE</t>
  </si>
  <si>
    <t>SCORTA</t>
  </si>
  <si>
    <t>DATE DEGLI ORDINI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</si>
  <si>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</si>
  <si>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</si>
  <si>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</si>
  <si>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</si>
  <si>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</si>
  <si>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</si>
  <si>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</si>
  <si>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</si>
  <si>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</si>
  <si>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</si>
  <si>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</si>
  <si>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</si>
  <si>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ORDINE AL FORNITORE</t>
  </si>
  <si>
    <t>TEMPO DI EVASIONE</t>
  </si>
  <si>
    <t>SCORTA DI SICUREZZA</t>
  </si>
  <si>
    <t>SCORTA INIZIALE</t>
  </si>
  <si>
    <t>ARRIVO PREVISTO</t>
  </si>
  <si>
    <t>ARTICOLO</t>
  </si>
  <si>
    <t>77.222.-019.00</t>
  </si>
  <si>
    <t>consumo anno</t>
  </si>
  <si>
    <t>consumo giorno</t>
  </si>
  <si>
    <t>scorta media</t>
  </si>
  <si>
    <t>TEMPO DI SICUREZZA</t>
  </si>
  <si>
    <t>PREVISIONE CONSUMI</t>
  </si>
  <si>
    <t>CON SCORTA DI SICUREZZA</t>
  </si>
  <si>
    <t>SENZA SCORTA DI SICUREZZA</t>
  </si>
  <si>
    <t>CADENZA TEMPORALE  ORDINE</t>
  </si>
  <si>
    <t>CADENZA N</t>
  </si>
  <si>
    <t>NUMERO PEZZI</t>
  </si>
  <si>
    <t>P UNITARIO</t>
  </si>
  <si>
    <t>COSTO POSSESSO</t>
  </si>
  <si>
    <t>ECONOMIE</t>
  </si>
  <si>
    <t>COSTO TOT</t>
  </si>
  <si>
    <t xml:space="preserve">con ordine 2000 </t>
  </si>
  <si>
    <t>con ordine 500</t>
  </si>
  <si>
    <t>COSTO ACQUISIZIONE</t>
  </si>
  <si>
    <t>CONSUMO DI PERIODO VALORE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</si>
</sst>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_-* #,##0.0_-;\-* #,##0.0_-;_-* &quot;-&quot;_-;_-@_-"/>
    <numFmt numFmtId="171" formatCode="_-* #,##0.00_-;\-* #,##0.00_-;_-* &quot;-&quot;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_-;\-* #,##0_-;_-* &quot;-&quot;??_-;_-@_-"/>
    <numFmt numFmtId="180" formatCode="_-* #,##0.0_-;\-* #,##0.0_-;_-* &quot;-&quot;??_-;_-@_-"/>
    <numFmt numFmtId="181" formatCode="_-* #,##0.000_-;\-* #,##0.000_-;_-* &quot;-&quot;??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4"/>
      <name val="Geneva"/>
      <family val="0"/>
    </font>
    <font>
      <sz val="8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sz val="12"/>
      <name val="Geneva"/>
      <family val="0"/>
    </font>
    <font>
      <sz val="9"/>
      <name val="Verdana"/>
      <family val="0"/>
    </font>
    <font>
      <b/>
      <sz val="8"/>
      <name val="Genev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0" fillId="0" borderId="0" xfId="16" applyAlignment="1">
      <alignment/>
    </xf>
    <xf numFmtId="0" fontId="0" fillId="0" borderId="1" xfId="0" applyBorder="1" applyAlignment="1">
      <alignment/>
    </xf>
    <xf numFmtId="41" fontId="0" fillId="0" borderId="1" xfId="16" applyBorder="1" applyAlignment="1">
      <alignment/>
    </xf>
    <xf numFmtId="16" fontId="0" fillId="0" borderId="1" xfId="0" applyNumberFormat="1" applyBorder="1" applyAlignment="1">
      <alignment/>
    </xf>
    <xf numFmtId="41" fontId="0" fillId="2" borderId="1" xfId="16" applyFill="1" applyBorder="1" applyAlignment="1">
      <alignment/>
    </xf>
    <xf numFmtId="9" fontId="0" fillId="2" borderId="1" xfId="21" applyFill="1" applyBorder="1" applyAlignment="1">
      <alignment/>
    </xf>
    <xf numFmtId="171" fontId="0" fillId="2" borderId="1" xfId="16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79" fontId="0" fillId="0" borderId="0" xfId="15" applyNumberFormat="1" applyAlignment="1">
      <alignment/>
    </xf>
    <xf numFmtId="41" fontId="0" fillId="0" borderId="1" xfId="16" applyFont="1" applyBorder="1" applyAlignment="1">
      <alignment/>
    </xf>
    <xf numFmtId="171" fontId="0" fillId="2" borderId="1" xfId="16" applyNumberFormat="1" applyFill="1" applyBorder="1" applyAlignment="1">
      <alignment/>
    </xf>
    <xf numFmtId="9" fontId="0" fillId="2" borderId="1" xfId="21" applyFill="1" applyBorder="1" applyAlignment="1">
      <alignment/>
    </xf>
    <xf numFmtId="41" fontId="0" fillId="2" borderId="1" xfId="16" applyFill="1" applyBorder="1" applyAlignment="1">
      <alignment/>
    </xf>
    <xf numFmtId="179" fontId="0" fillId="0" borderId="0" xfId="15" applyNumberFormat="1" applyAlignment="1">
      <alignment/>
    </xf>
    <xf numFmtId="41" fontId="0" fillId="0" borderId="1" xfId="16" applyBorder="1" applyAlignment="1">
      <alignment/>
    </xf>
    <xf numFmtId="41" fontId="0" fillId="0" borderId="0" xfId="16" applyAlignment="1">
      <alignment/>
    </xf>
    <xf numFmtId="16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179" fontId="9" fillId="0" borderId="1" xfId="15" applyNumberFormat="1" applyFont="1" applyBorder="1" applyAlignment="1">
      <alignment vertical="top" wrapText="1"/>
    </xf>
    <xf numFmtId="179" fontId="9" fillId="0" borderId="1" xfId="15" applyNumberFormat="1" applyFont="1" applyBorder="1" applyAlignment="1">
      <alignment horizontal="justify" vertical="top" wrapText="1"/>
    </xf>
    <xf numFmtId="179" fontId="9" fillId="0" borderId="1" xfId="0" applyNumberFormat="1" applyFont="1" applyBorder="1" applyAlignment="1">
      <alignment horizontal="justify" vertical="top" wrapText="1"/>
    </xf>
    <xf numFmtId="171" fontId="9" fillId="0" borderId="1" xfId="0" applyNumberFormat="1" applyFont="1" applyBorder="1" applyAlignment="1">
      <alignment horizontal="justify" vertical="top" wrapText="1"/>
    </xf>
    <xf numFmtId="170" fontId="0" fillId="0" borderId="0" xfId="16" applyNumberFormat="1" applyAlignment="1">
      <alignment/>
    </xf>
    <xf numFmtId="170" fontId="0" fillId="2" borderId="1" xfId="16" applyNumberForma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41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5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179" fontId="0" fillId="2" borderId="1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="130" zoomScaleNormal="130" workbookViewId="0" topLeftCell="C4">
      <selection activeCell="H19" sqref="H19"/>
    </sheetView>
  </sheetViews>
  <sheetFormatPr defaultColWidth="11.00390625" defaultRowHeight="12"/>
  <cols>
    <col min="1" max="1" width="25.00390625" style="0" customWidth="1"/>
    <col min="2" max="2" width="15.875" style="0" customWidth="1"/>
    <col min="3" max="3" width="14.375" style="0" bestFit="1" customWidth="1"/>
    <col min="4" max="4" width="13.50390625" style="0" customWidth="1"/>
    <col min="5" max="5" width="13.375" style="0" customWidth="1"/>
    <col min="6" max="6" width="17.875" style="0" customWidth="1"/>
    <col min="7" max="7" width="15.375" style="0" customWidth="1"/>
    <col min="8" max="8" width="14.625" style="0" customWidth="1"/>
  </cols>
  <sheetData>
    <row r="1" spans="1:10" ht="18">
      <c r="A1" s="10" t="s">
        <v>30</v>
      </c>
      <c r="B1" s="34">
        <v>15070</v>
      </c>
      <c r="C1" s="34"/>
      <c r="D1" s="34"/>
      <c r="E1" s="11"/>
      <c r="I1" t="s">
        <v>28</v>
      </c>
      <c r="J1">
        <v>200</v>
      </c>
    </row>
    <row r="2" spans="1:10" ht="12.75">
      <c r="A2" s="33" t="s">
        <v>0</v>
      </c>
      <c r="B2" s="7">
        <v>6000</v>
      </c>
      <c r="I2" t="s">
        <v>14</v>
      </c>
      <c r="J2">
        <v>120</v>
      </c>
    </row>
    <row r="3" spans="1:10" ht="12.75">
      <c r="A3" s="33" t="s">
        <v>1</v>
      </c>
      <c r="B3" s="15">
        <v>0.12</v>
      </c>
      <c r="C3" t="s">
        <v>46</v>
      </c>
      <c r="D3" t="s">
        <v>47</v>
      </c>
      <c r="I3" t="s">
        <v>15</v>
      </c>
      <c r="J3">
        <v>30</v>
      </c>
    </row>
    <row r="4" spans="1:10" ht="12.75">
      <c r="A4" s="33" t="s">
        <v>5</v>
      </c>
      <c r="B4" s="14">
        <v>1600</v>
      </c>
      <c r="C4" s="14">
        <v>1500</v>
      </c>
      <c r="D4" s="14">
        <v>1580</v>
      </c>
      <c r="I4" t="s">
        <v>16</v>
      </c>
      <c r="J4">
        <v>50</v>
      </c>
    </row>
    <row r="5" spans="1:10" ht="12.75">
      <c r="A5" s="33" t="s">
        <v>6</v>
      </c>
      <c r="B5" s="16">
        <f>+J14</f>
        <v>1000</v>
      </c>
      <c r="I5" t="s">
        <v>17</v>
      </c>
      <c r="J5">
        <v>50</v>
      </c>
    </row>
    <row r="6" spans="1:10" ht="12.75">
      <c r="A6" s="33" t="s">
        <v>2</v>
      </c>
      <c r="B6" s="14">
        <f>+B4*B5</f>
        <v>1600000</v>
      </c>
      <c r="I6" t="s">
        <v>18</v>
      </c>
      <c r="J6">
        <v>40</v>
      </c>
    </row>
    <row r="7" spans="1:10" ht="12.75">
      <c r="A7" s="33" t="s">
        <v>3</v>
      </c>
      <c r="B7" s="29">
        <f>SQRT((B6/2*B3)/B2)</f>
        <v>4</v>
      </c>
      <c r="I7" t="s">
        <v>19</v>
      </c>
      <c r="J7">
        <v>50</v>
      </c>
    </row>
    <row r="8" spans="1:10" ht="12.75">
      <c r="A8" s="33" t="s">
        <v>4</v>
      </c>
      <c r="B8" s="5">
        <f>+B6/B7</f>
        <v>400000</v>
      </c>
      <c r="I8" t="s">
        <v>20</v>
      </c>
      <c r="J8">
        <v>80</v>
      </c>
    </row>
    <row r="9" spans="1:10" ht="12.75">
      <c r="A9" s="33" t="s">
        <v>7</v>
      </c>
      <c r="B9" s="16">
        <f>+B8/B4</f>
        <v>250</v>
      </c>
      <c r="I9" t="s">
        <v>21</v>
      </c>
      <c r="J9">
        <v>100</v>
      </c>
    </row>
    <row r="10" spans="1:10" ht="12.75">
      <c r="A10" s="33" t="s">
        <v>35</v>
      </c>
      <c r="B10" s="16">
        <f>+B9/B4</f>
        <v>0.15625</v>
      </c>
      <c r="I10" t="s">
        <v>22</v>
      </c>
      <c r="J10">
        <v>80</v>
      </c>
    </row>
    <row r="11" spans="1:10" ht="12.75">
      <c r="A11" s="33" t="s">
        <v>26</v>
      </c>
      <c r="B11" s="16">
        <v>60</v>
      </c>
      <c r="I11" t="s">
        <v>23</v>
      </c>
      <c r="J11">
        <v>100</v>
      </c>
    </row>
    <row r="12" spans="1:10" ht="12.75">
      <c r="A12" s="33" t="s">
        <v>27</v>
      </c>
      <c r="B12" s="8">
        <v>60</v>
      </c>
      <c r="I12" t="s">
        <v>24</v>
      </c>
      <c r="J12">
        <v>150</v>
      </c>
    </row>
    <row r="13" spans="2:10" ht="12.75">
      <c r="B13" s="16"/>
      <c r="I13" t="s">
        <v>13</v>
      </c>
      <c r="J13">
        <v>150</v>
      </c>
    </row>
    <row r="14" spans="9:10" ht="12.75">
      <c r="I14" t="s">
        <v>36</v>
      </c>
      <c r="J14" s="17">
        <f>SUM(J2:J13)</f>
        <v>1000</v>
      </c>
    </row>
    <row r="16" spans="2:8" ht="33">
      <c r="B16" s="23" t="s">
        <v>40</v>
      </c>
      <c r="C16" s="23" t="s">
        <v>41</v>
      </c>
      <c r="D16" s="23" t="s">
        <v>42</v>
      </c>
      <c r="E16" s="23" t="s">
        <v>48</v>
      </c>
      <c r="F16" s="23" t="s">
        <v>43</v>
      </c>
      <c r="G16" s="23" t="s">
        <v>44</v>
      </c>
      <c r="H16" s="23" t="s">
        <v>45</v>
      </c>
    </row>
    <row r="17" spans="2:8" ht="12.75">
      <c r="B17" s="23">
        <v>0.5</v>
      </c>
      <c r="C17" s="22">
        <v>2000</v>
      </c>
      <c r="D17" s="27">
        <f>+C4</f>
        <v>1500</v>
      </c>
      <c r="E17" s="24">
        <f>+B$2*B17</f>
        <v>3000</v>
      </c>
      <c r="F17" s="24">
        <f>+B$3*C17/2*D17</f>
        <v>180000</v>
      </c>
      <c r="G17" s="25">
        <f>+(B$4-D17)*C17*B17</f>
        <v>100000</v>
      </c>
      <c r="H17" s="26">
        <f>+E17+F17-G17</f>
        <v>83000</v>
      </c>
    </row>
    <row r="18" spans="2:8" ht="12.75">
      <c r="B18" s="23">
        <v>1</v>
      </c>
      <c r="C18" s="22">
        <v>1000</v>
      </c>
      <c r="D18" s="27">
        <f>+D4</f>
        <v>1580</v>
      </c>
      <c r="E18" s="24">
        <f aca="true" t="shared" si="0" ref="E18:E23">+B$2*B18</f>
        <v>6000</v>
      </c>
      <c r="F18" s="24">
        <f aca="true" t="shared" si="1" ref="F18:F23">+B$3*C18/2*D18</f>
        <v>94800</v>
      </c>
      <c r="G18" s="25">
        <f aca="true" t="shared" si="2" ref="G18:G23">+(B$4-D18)*C18*B18</f>
        <v>20000</v>
      </c>
      <c r="H18" s="26">
        <f aca="true" t="shared" si="3" ref="H18:H23">+E18+F18-G18</f>
        <v>80800</v>
      </c>
    </row>
    <row r="19" spans="2:8" ht="12.75">
      <c r="B19" s="23">
        <v>2</v>
      </c>
      <c r="C19" s="22">
        <v>500</v>
      </c>
      <c r="D19" s="27">
        <f>+D4</f>
        <v>1580</v>
      </c>
      <c r="E19" s="24">
        <f t="shared" si="0"/>
        <v>12000</v>
      </c>
      <c r="F19" s="24">
        <f>+B$3*(C19/2)*D19</f>
        <v>47400</v>
      </c>
      <c r="G19" s="25">
        <f t="shared" si="2"/>
        <v>20000</v>
      </c>
      <c r="H19" s="26">
        <f t="shared" si="3"/>
        <v>39400</v>
      </c>
    </row>
    <row r="20" spans="2:8" ht="12.75">
      <c r="B20" s="23">
        <v>3</v>
      </c>
      <c r="C20" s="22">
        <v>333</v>
      </c>
      <c r="D20" s="27">
        <f>+B$4</f>
        <v>1600</v>
      </c>
      <c r="E20" s="24">
        <f t="shared" si="0"/>
        <v>18000</v>
      </c>
      <c r="F20" s="24">
        <f t="shared" si="1"/>
        <v>31968</v>
      </c>
      <c r="G20" s="25">
        <f t="shared" si="2"/>
        <v>0</v>
      </c>
      <c r="H20" s="26">
        <f t="shared" si="3"/>
        <v>49968</v>
      </c>
    </row>
    <row r="21" spans="2:8" ht="12.75">
      <c r="B21" s="23">
        <v>4</v>
      </c>
      <c r="C21" s="22">
        <v>250</v>
      </c>
      <c r="D21" s="27">
        <f>+B$4</f>
        <v>1600</v>
      </c>
      <c r="E21" s="24">
        <f t="shared" si="0"/>
        <v>24000</v>
      </c>
      <c r="F21" s="24">
        <f t="shared" si="1"/>
        <v>24000</v>
      </c>
      <c r="G21" s="25">
        <f t="shared" si="2"/>
        <v>0</v>
      </c>
      <c r="H21" s="26">
        <f t="shared" si="3"/>
        <v>48000</v>
      </c>
    </row>
    <row r="22" spans="2:8" ht="12.75">
      <c r="B22" s="23">
        <v>6</v>
      </c>
      <c r="C22" s="22">
        <v>167</v>
      </c>
      <c r="D22" s="27">
        <f>+B$4</f>
        <v>1600</v>
      </c>
      <c r="E22" s="24">
        <f t="shared" si="0"/>
        <v>36000</v>
      </c>
      <c r="F22" s="24">
        <f t="shared" si="1"/>
        <v>16032</v>
      </c>
      <c r="G22" s="25">
        <f t="shared" si="2"/>
        <v>0</v>
      </c>
      <c r="H22" s="26">
        <f t="shared" si="3"/>
        <v>52032</v>
      </c>
    </row>
    <row r="23" spans="2:8" ht="12.75">
      <c r="B23" s="23">
        <v>12</v>
      </c>
      <c r="C23" s="22">
        <v>83</v>
      </c>
      <c r="D23" s="27">
        <f>+B$4</f>
        <v>1600</v>
      </c>
      <c r="E23" s="24">
        <f t="shared" si="0"/>
        <v>72000</v>
      </c>
      <c r="F23" s="24">
        <f t="shared" si="1"/>
        <v>7967.999999999999</v>
      </c>
      <c r="G23" s="25">
        <f t="shared" si="2"/>
        <v>0</v>
      </c>
      <c r="H23" s="26">
        <f t="shared" si="3"/>
        <v>79968</v>
      </c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="125" zoomScaleNormal="125" workbookViewId="0" topLeftCell="B10">
      <selection activeCell="F20" sqref="F20"/>
    </sheetView>
  </sheetViews>
  <sheetFormatPr defaultColWidth="11.00390625" defaultRowHeight="12"/>
  <cols>
    <col min="1" max="1" width="25.00390625" style="0" customWidth="1"/>
    <col min="2" max="2" width="26.875" style="0" customWidth="1"/>
    <col min="3" max="3" width="12.625" style="0" customWidth="1"/>
    <col min="4" max="4" width="13.50390625" style="0" customWidth="1"/>
    <col min="5" max="5" width="13.375" style="0" customWidth="1"/>
    <col min="6" max="6" width="17.875" style="0" customWidth="1"/>
    <col min="7" max="7" width="15.375" style="0" customWidth="1"/>
    <col min="8" max="8" width="14.625" style="0" customWidth="1"/>
  </cols>
  <sheetData>
    <row r="1" spans="1:10" ht="18">
      <c r="A1" s="10" t="s">
        <v>30</v>
      </c>
      <c r="B1" s="34">
        <v>15070</v>
      </c>
      <c r="C1" s="34"/>
      <c r="D1" s="34"/>
      <c r="E1" s="11" t="s">
        <v>31</v>
      </c>
      <c r="I1" t="s">
        <v>28</v>
      </c>
      <c r="J1">
        <v>200</v>
      </c>
    </row>
    <row r="2" spans="1:10" ht="12">
      <c r="A2" s="33" t="s">
        <v>0</v>
      </c>
      <c r="B2" s="7">
        <v>6500</v>
      </c>
      <c r="I2" t="s">
        <v>14</v>
      </c>
      <c r="J2">
        <v>120</v>
      </c>
    </row>
    <row r="3" spans="1:10" ht="12">
      <c r="A3" s="33" t="s">
        <v>1</v>
      </c>
      <c r="B3" s="15">
        <v>0.12</v>
      </c>
      <c r="I3" t="s">
        <v>15</v>
      </c>
      <c r="J3">
        <v>30</v>
      </c>
    </row>
    <row r="4" spans="1:10" ht="12">
      <c r="A4" s="33" t="s">
        <v>5</v>
      </c>
      <c r="B4" s="14">
        <v>1600</v>
      </c>
      <c r="I4" t="s">
        <v>16</v>
      </c>
      <c r="J4">
        <v>50</v>
      </c>
    </row>
    <row r="5" spans="1:10" ht="12">
      <c r="A5" s="33" t="s">
        <v>6</v>
      </c>
      <c r="B5" s="16">
        <f>+J15</f>
        <v>1000</v>
      </c>
      <c r="I5" t="s">
        <v>17</v>
      </c>
      <c r="J5">
        <v>50</v>
      </c>
    </row>
    <row r="6" spans="1:10" ht="12">
      <c r="A6" s="33" t="s">
        <v>2</v>
      </c>
      <c r="B6" s="14">
        <f>+B4*B5</f>
        <v>1600000</v>
      </c>
      <c r="I6" t="s">
        <v>18</v>
      </c>
      <c r="J6">
        <v>40</v>
      </c>
    </row>
    <row r="7" spans="1:10" ht="12">
      <c r="A7" s="33" t="s">
        <v>3</v>
      </c>
      <c r="B7" s="16">
        <f>SQRT((B6/2*B3)/B2)</f>
        <v>3.8430756913220914</v>
      </c>
      <c r="I7" t="s">
        <v>19</v>
      </c>
      <c r="J7">
        <v>50</v>
      </c>
    </row>
    <row r="8" spans="1:2" ht="12.75">
      <c r="A8" s="33" t="s">
        <v>39</v>
      </c>
      <c r="B8" s="36">
        <f>12/B7</f>
        <v>3.122498999199199</v>
      </c>
    </row>
    <row r="9" spans="1:10" ht="12.75">
      <c r="A9" s="33" t="s">
        <v>4</v>
      </c>
      <c r="B9" s="16">
        <f>+B6/B7</f>
        <v>416333.19989322656</v>
      </c>
      <c r="I9" t="s">
        <v>20</v>
      </c>
      <c r="J9">
        <v>80</v>
      </c>
    </row>
    <row r="10" spans="1:10" ht="12.75">
      <c r="A10" s="33" t="s">
        <v>7</v>
      </c>
      <c r="B10" s="16">
        <f>+B9/B4</f>
        <v>260.2082499332666</v>
      </c>
      <c r="I10" t="s">
        <v>21</v>
      </c>
      <c r="J10">
        <v>100</v>
      </c>
    </row>
    <row r="11" spans="1:10" ht="12.75">
      <c r="A11" s="33" t="s">
        <v>35</v>
      </c>
      <c r="B11" s="16">
        <v>60</v>
      </c>
      <c r="I11" t="s">
        <v>22</v>
      </c>
      <c r="J11">
        <v>80</v>
      </c>
    </row>
    <row r="12" spans="1:10" ht="12.75">
      <c r="A12" s="33" t="s">
        <v>26</v>
      </c>
      <c r="B12" s="8">
        <v>60</v>
      </c>
      <c r="I12" t="s">
        <v>23</v>
      </c>
      <c r="J12">
        <v>100</v>
      </c>
    </row>
    <row r="13" spans="1:10" ht="15.75">
      <c r="A13" s="33" t="s">
        <v>27</v>
      </c>
      <c r="B13" s="16">
        <f>+B11*C30</f>
        <v>166.66666666666666</v>
      </c>
      <c r="C13" s="35" t="s">
        <v>37</v>
      </c>
      <c r="D13" s="35"/>
      <c r="E13" s="35"/>
      <c r="F13" s="35"/>
      <c r="G13" s="35"/>
      <c r="H13" s="35"/>
      <c r="I13" t="s">
        <v>24</v>
      </c>
      <c r="J13">
        <v>150</v>
      </c>
    </row>
    <row r="14" spans="9:10" ht="12.75">
      <c r="I14" t="s">
        <v>13</v>
      </c>
      <c r="J14">
        <v>150</v>
      </c>
    </row>
    <row r="15" spans="2:10" ht="12.75">
      <c r="B15" s="2" t="s">
        <v>8</v>
      </c>
      <c r="C15" s="2" t="s">
        <v>9</v>
      </c>
      <c r="D15" s="2" t="s">
        <v>10</v>
      </c>
      <c r="E15" s="2" t="s">
        <v>11</v>
      </c>
      <c r="F15" s="2" t="s">
        <v>25</v>
      </c>
      <c r="G15" s="2" t="s">
        <v>12</v>
      </c>
      <c r="H15" s="2" t="s">
        <v>29</v>
      </c>
      <c r="I15" t="s">
        <v>36</v>
      </c>
      <c r="J15" s="17">
        <f>SUM(J2:J14)</f>
        <v>1000</v>
      </c>
    </row>
    <row r="16" spans="2:8" ht="12.75">
      <c r="B16" s="2" t="s">
        <v>28</v>
      </c>
      <c r="C16" s="2"/>
      <c r="D16" s="2"/>
      <c r="E16" s="2">
        <v>200</v>
      </c>
      <c r="F16" s="18">
        <f aca="true" t="shared" si="0" ref="F16:F28">SUM(D17:D19)</f>
        <v>200</v>
      </c>
      <c r="G16" s="4">
        <v>38690</v>
      </c>
      <c r="H16" s="4">
        <f aca="true" t="shared" si="1" ref="H16:H28">IF(G16&gt;1,+G16+B$12,"")</f>
        <v>38750</v>
      </c>
    </row>
    <row r="17" spans="2:8" ht="12.75">
      <c r="B17" s="4" t="s">
        <v>14</v>
      </c>
      <c r="C17" s="18">
        <v>130</v>
      </c>
      <c r="D17" s="2">
        <v>120</v>
      </c>
      <c r="E17" s="18">
        <f aca="true" t="shared" si="2" ref="E17:E28">+E16+C17-D17</f>
        <v>210</v>
      </c>
      <c r="F17" s="18">
        <f t="shared" si="0"/>
        <v>130</v>
      </c>
      <c r="G17" s="4"/>
      <c r="H17" s="4">
        <f t="shared" si="1"/>
      </c>
    </row>
    <row r="18" spans="2:8" ht="12.75">
      <c r="B18" s="4" t="s">
        <v>15</v>
      </c>
      <c r="C18" s="18"/>
      <c r="D18" s="2">
        <v>30</v>
      </c>
      <c r="E18" s="18">
        <f t="shared" si="2"/>
        <v>180</v>
      </c>
      <c r="F18" s="18">
        <f t="shared" si="0"/>
        <v>140</v>
      </c>
      <c r="G18" s="4"/>
      <c r="H18" s="4">
        <f t="shared" si="1"/>
      </c>
    </row>
    <row r="19" spans="2:8" ht="12.75">
      <c r="B19" s="4" t="s">
        <v>16</v>
      </c>
      <c r="C19" s="18"/>
      <c r="D19" s="2">
        <v>50</v>
      </c>
      <c r="E19" s="18">
        <f t="shared" si="2"/>
        <v>130</v>
      </c>
      <c r="F19" s="18">
        <f t="shared" si="0"/>
        <v>140</v>
      </c>
      <c r="G19" s="4">
        <v>38780</v>
      </c>
      <c r="H19" s="4">
        <f t="shared" si="1"/>
        <v>38840</v>
      </c>
    </row>
    <row r="20" spans="2:8" ht="12.75">
      <c r="B20" s="4" t="s">
        <v>17</v>
      </c>
      <c r="C20" s="18">
        <v>170</v>
      </c>
      <c r="D20" s="2">
        <v>50</v>
      </c>
      <c r="E20" s="18">
        <f t="shared" si="2"/>
        <v>250</v>
      </c>
      <c r="F20" s="18">
        <f t="shared" si="0"/>
        <v>170</v>
      </c>
      <c r="G20" s="20"/>
      <c r="H20" s="4">
        <f t="shared" si="1"/>
      </c>
    </row>
    <row r="21" spans="2:8" ht="12.75">
      <c r="B21" s="4" t="s">
        <v>18</v>
      </c>
      <c r="C21" s="18"/>
      <c r="D21" s="2">
        <v>40</v>
      </c>
      <c r="E21" s="18">
        <f t="shared" si="2"/>
        <v>210</v>
      </c>
      <c r="F21" s="18">
        <f t="shared" si="0"/>
        <v>230</v>
      </c>
      <c r="G21" s="20"/>
      <c r="H21" s="4">
        <f t="shared" si="1"/>
      </c>
    </row>
    <row r="22" spans="2:8" ht="12.75">
      <c r="B22" s="4" t="s">
        <v>19</v>
      </c>
      <c r="C22" s="18"/>
      <c r="D22" s="2">
        <v>50</v>
      </c>
      <c r="E22" s="18">
        <f t="shared" si="2"/>
        <v>160</v>
      </c>
      <c r="F22" s="18">
        <f t="shared" si="0"/>
        <v>260</v>
      </c>
      <c r="G22" s="20">
        <v>38872</v>
      </c>
      <c r="H22" s="4">
        <f t="shared" si="1"/>
        <v>38932</v>
      </c>
    </row>
    <row r="23" spans="2:8" ht="12.75">
      <c r="B23" s="4" t="s">
        <v>20</v>
      </c>
      <c r="C23" s="18">
        <v>280</v>
      </c>
      <c r="D23" s="2">
        <v>80</v>
      </c>
      <c r="E23" s="18">
        <f t="shared" si="2"/>
        <v>360</v>
      </c>
      <c r="F23" s="18">
        <f t="shared" si="0"/>
        <v>280</v>
      </c>
      <c r="G23" s="20"/>
      <c r="H23" s="4">
        <f t="shared" si="1"/>
      </c>
    </row>
    <row r="24" spans="2:8" ht="12.75">
      <c r="B24" s="4" t="s">
        <v>21</v>
      </c>
      <c r="C24" s="18"/>
      <c r="D24" s="2">
        <v>100</v>
      </c>
      <c r="E24" s="18">
        <f t="shared" si="2"/>
        <v>260</v>
      </c>
      <c r="F24" s="18">
        <f t="shared" si="0"/>
        <v>330</v>
      </c>
      <c r="G24" s="20"/>
      <c r="H24" s="4">
        <f t="shared" si="1"/>
      </c>
    </row>
    <row r="25" spans="2:8" ht="12.75">
      <c r="B25" s="4" t="s">
        <v>22</v>
      </c>
      <c r="C25" s="18"/>
      <c r="D25" s="2">
        <v>80</v>
      </c>
      <c r="E25" s="18">
        <f t="shared" si="2"/>
        <v>180</v>
      </c>
      <c r="F25" s="18">
        <f t="shared" si="0"/>
        <v>400</v>
      </c>
      <c r="G25" s="20">
        <v>38964</v>
      </c>
      <c r="H25" s="4">
        <f t="shared" si="1"/>
        <v>39024</v>
      </c>
    </row>
    <row r="26" spans="2:8" ht="12.75">
      <c r="B26" s="4" t="s">
        <v>23</v>
      </c>
      <c r="C26" s="18">
        <v>300</v>
      </c>
      <c r="D26" s="2">
        <v>100</v>
      </c>
      <c r="E26" s="18">
        <f t="shared" si="2"/>
        <v>380</v>
      </c>
      <c r="F26" s="18">
        <f t="shared" si="0"/>
        <v>300</v>
      </c>
      <c r="G26" s="20"/>
      <c r="H26" s="4">
        <f t="shared" si="1"/>
      </c>
    </row>
    <row r="27" spans="2:8" ht="12.75">
      <c r="B27" s="4" t="s">
        <v>24</v>
      </c>
      <c r="C27" s="18"/>
      <c r="D27" s="2">
        <v>150</v>
      </c>
      <c r="E27" s="18">
        <f t="shared" si="2"/>
        <v>230</v>
      </c>
      <c r="F27" s="18">
        <f t="shared" si="0"/>
        <v>150</v>
      </c>
      <c r="G27" s="21"/>
      <c r="H27" s="4">
        <f t="shared" si="1"/>
      </c>
    </row>
    <row r="28" spans="2:8" ht="12.75">
      <c r="B28" s="4" t="s">
        <v>13</v>
      </c>
      <c r="C28" s="18"/>
      <c r="D28" s="2">
        <v>150</v>
      </c>
      <c r="E28" s="18">
        <f t="shared" si="2"/>
        <v>80</v>
      </c>
      <c r="F28" s="18">
        <f t="shared" si="0"/>
        <v>0</v>
      </c>
      <c r="G28" s="21"/>
      <c r="H28" s="4">
        <f t="shared" si="1"/>
      </c>
    </row>
    <row r="29" spans="2:6" ht="12.75">
      <c r="B29" t="s">
        <v>32</v>
      </c>
      <c r="C29" s="19">
        <f>SUM(D17:D28)</f>
        <v>1000</v>
      </c>
      <c r="F29" s="19">
        <f>IF(C31-B$13&lt;=0,B$10,"")</f>
      </c>
    </row>
    <row r="30" spans="2:3" ht="12.75">
      <c r="B30" t="s">
        <v>33</v>
      </c>
      <c r="C30" s="19">
        <f>SUM(D17:D28)/360</f>
        <v>2.7777777777777777</v>
      </c>
    </row>
    <row r="31" spans="2:3" ht="12.75">
      <c r="B31" t="s">
        <v>34</v>
      </c>
      <c r="C31" s="19">
        <f>AVERAGE(E16:E28)</f>
        <v>217.69230769230768</v>
      </c>
    </row>
    <row r="35" spans="1:10" ht="18">
      <c r="A35" s="10" t="s">
        <v>30</v>
      </c>
      <c r="B35" s="34">
        <v>15070</v>
      </c>
      <c r="C35" s="34"/>
      <c r="D35" s="34"/>
      <c r="E35" s="11" t="s">
        <v>31</v>
      </c>
      <c r="I35" t="s">
        <v>28</v>
      </c>
      <c r="J35">
        <v>200</v>
      </c>
    </row>
    <row r="36" spans="1:10" ht="12.75">
      <c r="A36" s="9" t="s">
        <v>0</v>
      </c>
      <c r="B36" s="14">
        <v>6000</v>
      </c>
      <c r="I36" t="s">
        <v>14</v>
      </c>
      <c r="J36">
        <v>120</v>
      </c>
    </row>
    <row r="37" spans="1:10" ht="12.75">
      <c r="A37" s="9" t="s">
        <v>1</v>
      </c>
      <c r="B37" s="15">
        <v>0.12</v>
      </c>
      <c r="I37" t="s">
        <v>15</v>
      </c>
      <c r="J37">
        <v>30</v>
      </c>
    </row>
    <row r="38" spans="1:10" ht="12.75">
      <c r="A38" s="9" t="s">
        <v>5</v>
      </c>
      <c r="B38" s="14">
        <v>1600</v>
      </c>
      <c r="I38" t="s">
        <v>16</v>
      </c>
      <c r="J38">
        <v>50</v>
      </c>
    </row>
    <row r="39" spans="1:10" ht="12.75">
      <c r="A39" s="9" t="s">
        <v>6</v>
      </c>
      <c r="B39" s="16">
        <f>+J48</f>
        <v>1000</v>
      </c>
      <c r="I39" t="s">
        <v>17</v>
      </c>
      <c r="J39">
        <v>50</v>
      </c>
    </row>
    <row r="40" spans="1:10" ht="12.75">
      <c r="A40" s="9" t="s">
        <v>2</v>
      </c>
      <c r="B40" s="14">
        <f>+B38*B39</f>
        <v>1600000</v>
      </c>
      <c r="I40" t="s">
        <v>18</v>
      </c>
      <c r="J40">
        <v>40</v>
      </c>
    </row>
    <row r="41" spans="1:10" ht="12.75">
      <c r="A41" s="9" t="s">
        <v>3</v>
      </c>
      <c r="B41" s="16">
        <f>SQRT((B40/2*B37)/B36)</f>
        <v>4</v>
      </c>
      <c r="I41" t="s">
        <v>19</v>
      </c>
      <c r="J41">
        <v>50</v>
      </c>
    </row>
    <row r="42" spans="1:10" ht="12.75">
      <c r="A42" s="9" t="s">
        <v>4</v>
      </c>
      <c r="B42" s="16">
        <f>+B40/B41</f>
        <v>400000</v>
      </c>
      <c r="I42" t="s">
        <v>20</v>
      </c>
      <c r="J42">
        <v>80</v>
      </c>
    </row>
    <row r="43" spans="1:10" ht="12.75">
      <c r="A43" s="9" t="s">
        <v>7</v>
      </c>
      <c r="B43" s="16">
        <f>+B42/B38</f>
        <v>250</v>
      </c>
      <c r="I43" t="s">
        <v>21</v>
      </c>
      <c r="J43">
        <v>100</v>
      </c>
    </row>
    <row r="44" spans="1:10" ht="12.75">
      <c r="A44" s="9" t="s">
        <v>35</v>
      </c>
      <c r="B44" s="16"/>
      <c r="I44" t="s">
        <v>22</v>
      </c>
      <c r="J44">
        <v>80</v>
      </c>
    </row>
    <row r="45" spans="1:10" ht="12.75">
      <c r="A45" s="9" t="s">
        <v>26</v>
      </c>
      <c r="B45" s="8">
        <v>60</v>
      </c>
      <c r="I45" t="s">
        <v>23</v>
      </c>
      <c r="J45">
        <v>100</v>
      </c>
    </row>
    <row r="46" spans="1:10" ht="15.75">
      <c r="A46" s="9" t="s">
        <v>27</v>
      </c>
      <c r="B46" s="16">
        <f>+B44*C63</f>
        <v>0</v>
      </c>
      <c r="C46" s="35" t="s">
        <v>38</v>
      </c>
      <c r="D46" s="35"/>
      <c r="E46" s="35"/>
      <c r="F46" s="35"/>
      <c r="G46" s="35"/>
      <c r="H46" s="35"/>
      <c r="I46" t="s">
        <v>24</v>
      </c>
      <c r="J46">
        <v>150</v>
      </c>
    </row>
    <row r="47" spans="9:10" ht="12.75">
      <c r="I47" t="s">
        <v>13</v>
      </c>
      <c r="J47">
        <v>150</v>
      </c>
    </row>
    <row r="48" spans="2:10" ht="12.75">
      <c r="B48" s="2" t="s">
        <v>8</v>
      </c>
      <c r="C48" s="2" t="s">
        <v>9</v>
      </c>
      <c r="D48" s="2" t="s">
        <v>10</v>
      </c>
      <c r="E48" s="2" t="s">
        <v>11</v>
      </c>
      <c r="F48" s="2" t="s">
        <v>25</v>
      </c>
      <c r="G48" s="2" t="s">
        <v>12</v>
      </c>
      <c r="H48" s="2" t="s">
        <v>29</v>
      </c>
      <c r="I48" t="s">
        <v>36</v>
      </c>
      <c r="J48" s="17">
        <f>SUM(J36:J47)</f>
        <v>1000</v>
      </c>
    </row>
    <row r="49" spans="2:8" ht="12.75">
      <c r="B49" s="2" t="s">
        <v>28</v>
      </c>
      <c r="C49" s="2"/>
      <c r="D49" s="2"/>
      <c r="E49" s="2">
        <v>200</v>
      </c>
      <c r="F49" s="18">
        <f>IF(E49-B$46&lt;=0,SUM(D50:D52)+$B$46-E49,"")</f>
      </c>
      <c r="G49" s="4"/>
      <c r="H49" s="4">
        <f aca="true" t="shared" si="3" ref="H49:H61">IF(G49&gt;1,+G49+B$12,"")</f>
      </c>
    </row>
    <row r="50" spans="2:8" ht="12.75">
      <c r="B50" s="4" t="s">
        <v>14</v>
      </c>
      <c r="C50" s="18"/>
      <c r="D50" s="2">
        <v>120</v>
      </c>
      <c r="E50" s="18">
        <f aca="true" t="shared" si="4" ref="E50:E61">+E49+C50-D50</f>
        <v>80</v>
      </c>
      <c r="F50" s="18">
        <f>IF(E50-B$46&lt;=0,SUM(D51:D53)+$B$46-E50,"")</f>
      </c>
      <c r="G50" s="4"/>
      <c r="H50" s="4">
        <f t="shared" si="3"/>
      </c>
    </row>
    <row r="51" spans="2:8" ht="12.75">
      <c r="B51" s="4" t="s">
        <v>15</v>
      </c>
      <c r="C51" s="18"/>
      <c r="D51" s="2">
        <v>30</v>
      </c>
      <c r="E51" s="18">
        <f t="shared" si="4"/>
        <v>50</v>
      </c>
      <c r="F51" s="18">
        <f aca="true" t="shared" si="5" ref="F51:F60">IF(E51-B$46&lt;=0,SUM(D52:D54)+$B$46-E51,"")</f>
      </c>
      <c r="G51" s="4">
        <v>38752</v>
      </c>
      <c r="H51" s="4">
        <f t="shared" si="3"/>
        <v>38812</v>
      </c>
    </row>
    <row r="52" spans="2:8" ht="12.75">
      <c r="B52" s="4" t="s">
        <v>16</v>
      </c>
      <c r="C52" s="18"/>
      <c r="D52" s="2">
        <v>50</v>
      </c>
      <c r="E52" s="18">
        <f t="shared" si="4"/>
        <v>0</v>
      </c>
      <c r="F52" s="18">
        <f t="shared" si="5"/>
        <v>140</v>
      </c>
      <c r="G52" s="2"/>
      <c r="H52" s="4">
        <f t="shared" si="3"/>
      </c>
    </row>
    <row r="53" spans="2:8" ht="12.75">
      <c r="B53" s="4" t="s">
        <v>17</v>
      </c>
      <c r="C53" s="18">
        <v>140</v>
      </c>
      <c r="D53" s="2">
        <v>50</v>
      </c>
      <c r="E53" s="18">
        <f t="shared" si="4"/>
        <v>90</v>
      </c>
      <c r="F53" s="18">
        <f t="shared" si="5"/>
      </c>
      <c r="G53" s="4"/>
      <c r="H53" s="4">
        <f t="shared" si="3"/>
      </c>
    </row>
    <row r="54" spans="2:8" ht="12.75">
      <c r="B54" s="4" t="s">
        <v>18</v>
      </c>
      <c r="C54" s="13"/>
      <c r="D54" s="2">
        <v>40</v>
      </c>
      <c r="E54" s="18">
        <f t="shared" si="4"/>
        <v>50</v>
      </c>
      <c r="F54" s="18">
        <f t="shared" si="5"/>
      </c>
      <c r="G54" s="4">
        <v>38841</v>
      </c>
      <c r="H54" s="4">
        <f t="shared" si="3"/>
        <v>38901</v>
      </c>
    </row>
    <row r="55" spans="2:8" ht="12.75">
      <c r="B55" s="4" t="s">
        <v>19</v>
      </c>
      <c r="C55" s="13"/>
      <c r="D55" s="2">
        <v>50</v>
      </c>
      <c r="E55" s="18">
        <f t="shared" si="4"/>
        <v>0</v>
      </c>
      <c r="F55" s="18">
        <f t="shared" si="5"/>
        <v>260</v>
      </c>
      <c r="G55" s="4"/>
      <c r="H55" s="4">
        <f t="shared" si="3"/>
      </c>
    </row>
    <row r="56" spans="2:8" ht="12.75">
      <c r="B56" s="4" t="s">
        <v>20</v>
      </c>
      <c r="C56" s="13">
        <v>260</v>
      </c>
      <c r="D56" s="2">
        <v>80</v>
      </c>
      <c r="E56" s="18">
        <f t="shared" si="4"/>
        <v>180</v>
      </c>
      <c r="F56" s="18">
        <f t="shared" si="5"/>
      </c>
      <c r="G56" s="4"/>
      <c r="H56" s="4">
        <f t="shared" si="3"/>
      </c>
    </row>
    <row r="57" spans="2:8" ht="12.75">
      <c r="B57" s="4" t="s">
        <v>21</v>
      </c>
      <c r="C57" s="13"/>
      <c r="D57" s="2">
        <v>100</v>
      </c>
      <c r="E57" s="18">
        <f t="shared" si="4"/>
        <v>80</v>
      </c>
      <c r="F57" s="18">
        <f t="shared" si="5"/>
      </c>
      <c r="G57" s="4">
        <v>38933</v>
      </c>
      <c r="H57" s="4">
        <f t="shared" si="3"/>
        <v>38993</v>
      </c>
    </row>
    <row r="58" spans="2:8" ht="12.75">
      <c r="B58" s="4" t="s">
        <v>22</v>
      </c>
      <c r="C58" s="13"/>
      <c r="D58" s="2">
        <v>80</v>
      </c>
      <c r="E58" s="18">
        <f t="shared" si="4"/>
        <v>0</v>
      </c>
      <c r="F58" s="18">
        <f t="shared" si="5"/>
        <v>400</v>
      </c>
      <c r="G58" s="4"/>
      <c r="H58" s="4">
        <f t="shared" si="3"/>
      </c>
    </row>
    <row r="59" spans="2:8" ht="12.75">
      <c r="B59" s="4" t="s">
        <v>23</v>
      </c>
      <c r="C59" s="13">
        <v>400</v>
      </c>
      <c r="D59" s="2">
        <v>100</v>
      </c>
      <c r="E59" s="18">
        <f t="shared" si="4"/>
        <v>300</v>
      </c>
      <c r="F59" s="18">
        <f t="shared" si="5"/>
      </c>
      <c r="G59" s="4"/>
      <c r="H59" s="4">
        <f t="shared" si="3"/>
      </c>
    </row>
    <row r="60" spans="2:8" ht="12.75">
      <c r="B60" s="4" t="s">
        <v>24</v>
      </c>
      <c r="C60" s="13"/>
      <c r="D60" s="2">
        <v>150</v>
      </c>
      <c r="E60" s="18">
        <f t="shared" si="4"/>
        <v>150</v>
      </c>
      <c r="F60" s="18">
        <f t="shared" si="5"/>
      </c>
      <c r="G60" s="4"/>
      <c r="H60" s="4">
        <f t="shared" si="3"/>
      </c>
    </row>
    <row r="61" spans="2:8" ht="12.75">
      <c r="B61" s="4" t="s">
        <v>13</v>
      </c>
      <c r="C61" s="13"/>
      <c r="D61" s="2">
        <v>150</v>
      </c>
      <c r="E61" s="18">
        <f t="shared" si="4"/>
        <v>0</v>
      </c>
      <c r="F61" s="18">
        <f>IF(E61-B$46&lt;=0,SUM(D62:D64)+$B$46-E61,"")</f>
        <v>0</v>
      </c>
      <c r="G61" s="2"/>
      <c r="H61" s="4">
        <f t="shared" si="3"/>
      </c>
    </row>
    <row r="62" spans="2:6" ht="12.75">
      <c r="B62" t="s">
        <v>32</v>
      </c>
      <c r="C62" s="19">
        <f>SUM(D50:D61)</f>
        <v>1000</v>
      </c>
      <c r="F62" s="19"/>
    </row>
    <row r="63" spans="2:3" ht="12.75">
      <c r="B63" t="s">
        <v>33</v>
      </c>
      <c r="C63" s="19">
        <f>SUM(D50:D61)/360</f>
        <v>2.7777777777777777</v>
      </c>
    </row>
    <row r="64" spans="2:3" ht="12.75">
      <c r="B64" t="s">
        <v>34</v>
      </c>
      <c r="C64" s="19">
        <f>AVERAGE(E49:E61)</f>
        <v>90.76923076923077</v>
      </c>
    </row>
  </sheetData>
  <mergeCells count="4">
    <mergeCell ref="B1:D1"/>
    <mergeCell ref="B35:D35"/>
    <mergeCell ref="C13:H13"/>
    <mergeCell ref="C46:H4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showGridLines="0" zoomScale="130" zoomScaleNormal="130" workbookViewId="0" topLeftCell="B11">
      <selection activeCell="C28" sqref="C28"/>
    </sheetView>
  </sheetViews>
  <sheetFormatPr defaultColWidth="11.00390625" defaultRowHeight="12"/>
  <cols>
    <col min="1" max="1" width="25.00390625" style="0" customWidth="1"/>
    <col min="2" max="2" width="26.875" style="0" customWidth="1"/>
    <col min="3" max="3" width="12.625" style="0" customWidth="1"/>
    <col min="4" max="4" width="13.50390625" style="0" customWidth="1"/>
    <col min="5" max="5" width="13.375" style="0" customWidth="1"/>
    <col min="6" max="6" width="17.875" style="0" customWidth="1"/>
    <col min="7" max="7" width="15.375" style="0" customWidth="1"/>
    <col min="8" max="8" width="14.625" style="0" customWidth="1"/>
  </cols>
  <sheetData>
    <row r="1" spans="1:10" ht="18">
      <c r="A1" s="10" t="s">
        <v>30</v>
      </c>
      <c r="B1" s="34">
        <v>15070</v>
      </c>
      <c r="C1" s="34"/>
      <c r="D1" s="34"/>
      <c r="E1" s="11" t="s">
        <v>31</v>
      </c>
      <c r="I1" t="s">
        <v>28</v>
      </c>
      <c r="J1">
        <v>200</v>
      </c>
    </row>
    <row r="2" spans="1:10" ht="12.75">
      <c r="A2" s="33" t="s">
        <v>0</v>
      </c>
      <c r="B2" s="7">
        <v>200</v>
      </c>
      <c r="I2" t="s">
        <v>14</v>
      </c>
      <c r="J2">
        <v>120</v>
      </c>
    </row>
    <row r="3" spans="1:10" ht="12.75">
      <c r="A3" s="33" t="s">
        <v>1</v>
      </c>
      <c r="B3" s="6">
        <v>0.1</v>
      </c>
      <c r="I3" t="s">
        <v>15</v>
      </c>
      <c r="J3">
        <v>30</v>
      </c>
    </row>
    <row r="4" spans="1:10" ht="12.75">
      <c r="A4" s="33" t="s">
        <v>5</v>
      </c>
      <c r="B4" s="7">
        <f>0.5*1000</f>
        <v>500</v>
      </c>
      <c r="I4" t="s">
        <v>16</v>
      </c>
      <c r="J4">
        <v>50</v>
      </c>
    </row>
    <row r="5" spans="1:10" ht="12.75">
      <c r="A5" s="33" t="s">
        <v>6</v>
      </c>
      <c r="B5" s="5">
        <f>+D28</f>
        <v>1000</v>
      </c>
      <c r="I5" t="s">
        <v>17</v>
      </c>
      <c r="J5">
        <v>50</v>
      </c>
    </row>
    <row r="6" spans="1:10" ht="12.75">
      <c r="A6" s="33" t="s">
        <v>49</v>
      </c>
      <c r="B6" s="7">
        <f>+B4*B5</f>
        <v>500000</v>
      </c>
      <c r="I6" t="s">
        <v>18</v>
      </c>
      <c r="J6">
        <v>40</v>
      </c>
    </row>
    <row r="7" spans="1:10" ht="12.75">
      <c r="A7" s="33" t="s">
        <v>3</v>
      </c>
      <c r="B7" s="7">
        <f>SQRT((B6/2*B3)/B2)</f>
        <v>11.180339887498949</v>
      </c>
      <c r="E7" s="31">
        <f>213000*23/360</f>
        <v>13608.333333333334</v>
      </c>
      <c r="I7" t="s">
        <v>19</v>
      </c>
      <c r="J7">
        <v>50</v>
      </c>
    </row>
    <row r="8" spans="1:10" ht="12.75">
      <c r="A8" s="33" t="s">
        <v>4</v>
      </c>
      <c r="B8" s="5">
        <f>+B6/B7</f>
        <v>44721.35954999579</v>
      </c>
      <c r="C8" s="32"/>
      <c r="E8" s="31">
        <f>213000*1/360</f>
        <v>591.6666666666666</v>
      </c>
      <c r="I8" t="s">
        <v>20</v>
      </c>
      <c r="J8">
        <v>80</v>
      </c>
    </row>
    <row r="9" spans="1:10" ht="12.75">
      <c r="A9" s="33" t="s">
        <v>7</v>
      </c>
      <c r="B9" s="5">
        <f>+B8/B4</f>
        <v>89.44271909999158</v>
      </c>
      <c r="I9" t="s">
        <v>21</v>
      </c>
      <c r="J9">
        <v>100</v>
      </c>
    </row>
    <row r="10" spans="1:10" ht="12.75">
      <c r="A10" s="33" t="s">
        <v>35</v>
      </c>
      <c r="B10" s="5">
        <v>60</v>
      </c>
      <c r="I10" t="s">
        <v>22</v>
      </c>
      <c r="J10">
        <v>80</v>
      </c>
    </row>
    <row r="11" spans="1:10" ht="12.75">
      <c r="A11" s="33" t="s">
        <v>26</v>
      </c>
      <c r="B11" s="8">
        <v>60</v>
      </c>
      <c r="I11" t="s">
        <v>23</v>
      </c>
      <c r="J11">
        <v>100</v>
      </c>
    </row>
    <row r="12" spans="1:10" ht="15.75">
      <c r="A12" s="33" t="s">
        <v>27</v>
      </c>
      <c r="B12" s="5">
        <f>+B10*D29</f>
        <v>166.66666666666666</v>
      </c>
      <c r="C12" s="35" t="s">
        <v>37</v>
      </c>
      <c r="D12" s="35"/>
      <c r="E12" s="35"/>
      <c r="F12" s="35"/>
      <c r="G12" s="35"/>
      <c r="H12" s="35"/>
      <c r="I12" t="s">
        <v>24</v>
      </c>
      <c r="J12">
        <v>150</v>
      </c>
    </row>
    <row r="13" spans="9:10" ht="12.75">
      <c r="I13" t="s">
        <v>13</v>
      </c>
      <c r="J13">
        <v>150</v>
      </c>
    </row>
    <row r="14" spans="2:10" ht="12.75">
      <c r="B14" s="2" t="s">
        <v>8</v>
      </c>
      <c r="C14" s="2" t="s">
        <v>9</v>
      </c>
      <c r="D14" s="2" t="s">
        <v>10</v>
      </c>
      <c r="E14" s="2" t="s">
        <v>11</v>
      </c>
      <c r="F14" s="2" t="s">
        <v>25</v>
      </c>
      <c r="G14" s="2" t="s">
        <v>12</v>
      </c>
      <c r="H14" s="2" t="s">
        <v>29</v>
      </c>
      <c r="I14" t="s">
        <v>36</v>
      </c>
      <c r="J14" s="12">
        <f>SUM(J2:J13)</f>
        <v>1000</v>
      </c>
    </row>
    <row r="15" spans="2:8" ht="12.75">
      <c r="B15" s="2" t="s">
        <v>28</v>
      </c>
      <c r="C15" s="2"/>
      <c r="D15" s="2"/>
      <c r="E15" s="2">
        <v>200</v>
      </c>
      <c r="F15" s="3">
        <f aca="true" t="shared" si="0" ref="F15:F27">IF(E15-B$12&lt;=0,B$9,"")</f>
      </c>
      <c r="G15" s="4">
        <v>38690</v>
      </c>
      <c r="H15" s="4">
        <f>IF(G15&gt;1,+G15+B$11,"")</f>
        <v>38750</v>
      </c>
    </row>
    <row r="16" spans="2:8" ht="12.75">
      <c r="B16" s="4" t="s">
        <v>14</v>
      </c>
      <c r="C16" s="3"/>
      <c r="D16" s="2">
        <v>120</v>
      </c>
      <c r="E16" s="3">
        <f>+E15+C16-D16</f>
        <v>80</v>
      </c>
      <c r="F16" s="3">
        <f t="shared" si="0"/>
        <v>89.44271909999158</v>
      </c>
      <c r="G16" s="4"/>
      <c r="H16" s="4">
        <f>IF(G16&gt;1,+G16+B$11,"")</f>
      </c>
    </row>
    <row r="17" spans="2:8" ht="12.75">
      <c r="B17" s="4" t="s">
        <v>15</v>
      </c>
      <c r="C17" s="3">
        <v>89</v>
      </c>
      <c r="D17" s="2">
        <v>30</v>
      </c>
      <c r="E17" s="3">
        <f aca="true" t="shared" si="1" ref="E17:E27">+E16+C17-D17</f>
        <v>139</v>
      </c>
      <c r="F17" s="3">
        <f t="shared" si="0"/>
        <v>89.44271909999158</v>
      </c>
      <c r="G17" s="2"/>
      <c r="H17" s="4">
        <f aca="true" t="shared" si="2" ref="H17:H27">IF(G17&gt;1,+G17+B$11,"")</f>
      </c>
    </row>
    <row r="18" spans="2:8" ht="12.75">
      <c r="B18" s="4" t="s">
        <v>16</v>
      </c>
      <c r="C18" s="3">
        <v>89</v>
      </c>
      <c r="D18" s="2">
        <v>50</v>
      </c>
      <c r="E18" s="3">
        <f t="shared" si="1"/>
        <v>178</v>
      </c>
      <c r="F18" s="3">
        <f t="shared" si="0"/>
      </c>
      <c r="G18" s="4">
        <v>38780</v>
      </c>
      <c r="H18" s="4">
        <f t="shared" si="2"/>
        <v>38840</v>
      </c>
    </row>
    <row r="19" spans="2:8" ht="12.75">
      <c r="B19" s="4" t="s">
        <v>17</v>
      </c>
      <c r="C19" s="3">
        <v>89</v>
      </c>
      <c r="D19" s="2">
        <v>50</v>
      </c>
      <c r="E19" s="3">
        <f t="shared" si="1"/>
        <v>217</v>
      </c>
      <c r="F19" s="3">
        <f t="shared" si="0"/>
      </c>
      <c r="G19" s="4"/>
      <c r="H19" s="4">
        <f t="shared" si="2"/>
      </c>
    </row>
    <row r="20" spans="2:8" ht="12.75">
      <c r="B20" s="4" t="s">
        <v>18</v>
      </c>
      <c r="C20" s="3"/>
      <c r="D20" s="2">
        <v>40</v>
      </c>
      <c r="E20" s="3">
        <f t="shared" si="1"/>
        <v>177</v>
      </c>
      <c r="F20" s="3">
        <f t="shared" si="0"/>
      </c>
      <c r="G20" s="2"/>
      <c r="H20" s="4">
        <f t="shared" si="2"/>
      </c>
    </row>
    <row r="21" spans="2:8" ht="12.75">
      <c r="B21" s="4" t="s">
        <v>19</v>
      </c>
      <c r="C21" s="3">
        <v>89</v>
      </c>
      <c r="D21" s="2">
        <v>50</v>
      </c>
      <c r="E21" s="3">
        <f t="shared" si="1"/>
        <v>216</v>
      </c>
      <c r="F21" s="3">
        <f t="shared" si="0"/>
      </c>
      <c r="G21" s="4">
        <v>38872</v>
      </c>
      <c r="H21" s="4">
        <f t="shared" si="2"/>
        <v>38932</v>
      </c>
    </row>
    <row r="22" spans="2:8" ht="12.75">
      <c r="B22" s="4" t="s">
        <v>20</v>
      </c>
      <c r="C22" s="3">
        <v>89</v>
      </c>
      <c r="D22" s="2">
        <v>80</v>
      </c>
      <c r="E22" s="3">
        <f t="shared" si="1"/>
        <v>225</v>
      </c>
      <c r="F22" s="3">
        <f>IF(E22-B$12&lt;=0,B$9,"")</f>
      </c>
      <c r="G22" s="4"/>
      <c r="H22" s="4">
        <f t="shared" si="2"/>
      </c>
    </row>
    <row r="23" spans="2:8" ht="12.75">
      <c r="B23" s="4" t="s">
        <v>21</v>
      </c>
      <c r="C23" s="3">
        <v>89</v>
      </c>
      <c r="D23" s="2">
        <v>100</v>
      </c>
      <c r="E23" s="3">
        <f t="shared" si="1"/>
        <v>214</v>
      </c>
      <c r="F23" s="3">
        <f t="shared" si="0"/>
      </c>
      <c r="G23" s="4"/>
      <c r="H23" s="4">
        <f t="shared" si="2"/>
      </c>
    </row>
    <row r="24" spans="2:8" ht="12.75">
      <c r="B24" s="4" t="s">
        <v>22</v>
      </c>
      <c r="C24" s="3">
        <v>89</v>
      </c>
      <c r="D24" s="2">
        <v>80</v>
      </c>
      <c r="E24" s="3">
        <f t="shared" si="1"/>
        <v>223</v>
      </c>
      <c r="F24" s="3">
        <f t="shared" si="0"/>
      </c>
      <c r="G24" s="4">
        <v>38964</v>
      </c>
      <c r="H24" s="4">
        <f t="shared" si="2"/>
        <v>39024</v>
      </c>
    </row>
    <row r="25" spans="2:8" ht="12.75">
      <c r="B25" s="4" t="s">
        <v>23</v>
      </c>
      <c r="C25" s="3">
        <v>89</v>
      </c>
      <c r="D25" s="2">
        <v>100</v>
      </c>
      <c r="E25" s="3">
        <f t="shared" si="1"/>
        <v>212</v>
      </c>
      <c r="F25" s="3">
        <f t="shared" si="0"/>
      </c>
      <c r="G25" s="4"/>
      <c r="H25" s="4">
        <f t="shared" si="2"/>
      </c>
    </row>
    <row r="26" spans="2:8" ht="12.75">
      <c r="B26" s="4" t="s">
        <v>24</v>
      </c>
      <c r="C26" s="3">
        <v>89</v>
      </c>
      <c r="D26" s="2">
        <v>150</v>
      </c>
      <c r="E26" s="3">
        <f t="shared" si="1"/>
        <v>151</v>
      </c>
      <c r="F26" s="3">
        <f t="shared" si="0"/>
        <v>89.44271909999158</v>
      </c>
      <c r="G26" s="2"/>
      <c r="H26" s="4">
        <f t="shared" si="2"/>
      </c>
    </row>
    <row r="27" spans="2:8" ht="12.75">
      <c r="B27" s="4" t="s">
        <v>13</v>
      </c>
      <c r="C27" s="3">
        <v>89</v>
      </c>
      <c r="D27" s="2">
        <v>150</v>
      </c>
      <c r="E27" s="3">
        <f t="shared" si="1"/>
        <v>90</v>
      </c>
      <c r="F27" s="3">
        <f t="shared" si="0"/>
        <v>89.44271909999158</v>
      </c>
      <c r="G27" s="2"/>
      <c r="H27" s="4">
        <f t="shared" si="2"/>
      </c>
    </row>
    <row r="28" spans="3:6" ht="12.75">
      <c r="C28" t="s">
        <v>32</v>
      </c>
      <c r="D28" s="1">
        <f>SUM(D16:D27)</f>
        <v>1000</v>
      </c>
      <c r="F28" s="1">
        <f>IF(D30-B$12&lt;=0,B$9,"")</f>
      </c>
    </row>
    <row r="29" spans="3:4" ht="12.75">
      <c r="C29" t="s">
        <v>33</v>
      </c>
      <c r="D29" s="28">
        <f>SUM(D16:D27)/360</f>
        <v>2.7777777777777777</v>
      </c>
    </row>
    <row r="30" spans="3:5" ht="12.75">
      <c r="C30" t="s">
        <v>34</v>
      </c>
      <c r="D30" s="1">
        <f>AVERAGE(E15:E27)</f>
        <v>178.6153846153846</v>
      </c>
      <c r="E30" s="30">
        <f>+D30*B4</f>
        <v>89307.69230769231</v>
      </c>
    </row>
    <row r="34" spans="1:10" ht="18">
      <c r="A34" s="10" t="s">
        <v>30</v>
      </c>
      <c r="B34" s="34">
        <v>15070</v>
      </c>
      <c r="C34" s="34"/>
      <c r="D34" s="34"/>
      <c r="E34" s="11" t="s">
        <v>31</v>
      </c>
      <c r="I34" t="s">
        <v>28</v>
      </c>
      <c r="J34">
        <v>200</v>
      </c>
    </row>
    <row r="35" spans="1:10" ht="12.75">
      <c r="A35" s="33" t="s">
        <v>0</v>
      </c>
      <c r="B35" s="7">
        <v>6000</v>
      </c>
      <c r="I35" t="s">
        <v>14</v>
      </c>
      <c r="J35">
        <v>120</v>
      </c>
    </row>
    <row r="36" spans="1:10" ht="12.75">
      <c r="A36" s="33" t="s">
        <v>1</v>
      </c>
      <c r="B36" s="6">
        <v>0.12</v>
      </c>
      <c r="I36" t="s">
        <v>15</v>
      </c>
      <c r="J36">
        <v>30</v>
      </c>
    </row>
    <row r="37" spans="1:10" ht="12.75">
      <c r="A37" s="33" t="s">
        <v>5</v>
      </c>
      <c r="B37" s="7">
        <v>1600</v>
      </c>
      <c r="I37" t="s">
        <v>16</v>
      </c>
      <c r="J37">
        <v>50</v>
      </c>
    </row>
    <row r="38" spans="1:10" ht="12.75">
      <c r="A38" s="33" t="s">
        <v>6</v>
      </c>
      <c r="B38" s="5">
        <f>+J47</f>
        <v>1000</v>
      </c>
      <c r="I38" t="s">
        <v>17</v>
      </c>
      <c r="J38">
        <v>50</v>
      </c>
    </row>
    <row r="39" spans="1:10" ht="12.75">
      <c r="A39" s="33" t="s">
        <v>2</v>
      </c>
      <c r="B39" s="7">
        <f>+B37*B38</f>
        <v>1600000</v>
      </c>
      <c r="I39" t="s">
        <v>18</v>
      </c>
      <c r="J39">
        <v>40</v>
      </c>
    </row>
    <row r="40" spans="1:10" ht="12.75">
      <c r="A40" s="33" t="s">
        <v>3</v>
      </c>
      <c r="B40" s="5">
        <f>SQRT((B39/2*B36)/B35)</f>
        <v>4</v>
      </c>
      <c r="I40" t="s">
        <v>19</v>
      </c>
      <c r="J40">
        <v>50</v>
      </c>
    </row>
    <row r="41" spans="1:10" ht="12.75">
      <c r="A41" s="33" t="s">
        <v>4</v>
      </c>
      <c r="B41" s="5">
        <f>+B39/B40</f>
        <v>400000</v>
      </c>
      <c r="I41" t="s">
        <v>20</v>
      </c>
      <c r="J41">
        <v>80</v>
      </c>
    </row>
    <row r="42" spans="1:10" ht="12.75">
      <c r="A42" s="33" t="s">
        <v>7</v>
      </c>
      <c r="B42" s="5">
        <f>+B41/B37</f>
        <v>250</v>
      </c>
      <c r="I42" t="s">
        <v>21</v>
      </c>
      <c r="J42">
        <v>100</v>
      </c>
    </row>
    <row r="43" spans="1:10" ht="12.75">
      <c r="A43" s="33" t="s">
        <v>35</v>
      </c>
      <c r="B43" s="5"/>
      <c r="I43" t="s">
        <v>22</v>
      </c>
      <c r="J43">
        <v>80</v>
      </c>
    </row>
    <row r="44" spans="1:10" ht="12.75">
      <c r="A44" s="33" t="s">
        <v>26</v>
      </c>
      <c r="B44" s="8">
        <v>60</v>
      </c>
      <c r="I44" t="s">
        <v>23</v>
      </c>
      <c r="J44">
        <v>100</v>
      </c>
    </row>
    <row r="45" spans="1:10" ht="15.75">
      <c r="A45" s="33" t="s">
        <v>27</v>
      </c>
      <c r="B45" s="5">
        <f>+B43*D62</f>
        <v>0</v>
      </c>
      <c r="C45" s="35" t="s">
        <v>38</v>
      </c>
      <c r="D45" s="35"/>
      <c r="E45" s="35"/>
      <c r="F45" s="35"/>
      <c r="G45" s="35"/>
      <c r="H45" s="35"/>
      <c r="I45" t="s">
        <v>24</v>
      </c>
      <c r="J45">
        <v>150</v>
      </c>
    </row>
    <row r="46" spans="9:10" ht="12.75">
      <c r="I46" t="s">
        <v>13</v>
      </c>
      <c r="J46">
        <v>150</v>
      </c>
    </row>
    <row r="47" spans="2:10" ht="12.75">
      <c r="B47" s="2" t="s">
        <v>8</v>
      </c>
      <c r="C47" s="2" t="s">
        <v>9</v>
      </c>
      <c r="D47" s="2" t="s">
        <v>10</v>
      </c>
      <c r="E47" s="2" t="s">
        <v>11</v>
      </c>
      <c r="F47" s="2" t="s">
        <v>25</v>
      </c>
      <c r="G47" s="2" t="s">
        <v>12</v>
      </c>
      <c r="H47" s="2" t="s">
        <v>29</v>
      </c>
      <c r="I47" t="s">
        <v>36</v>
      </c>
      <c r="J47" s="12">
        <f>SUM(J35:J46)</f>
        <v>1000</v>
      </c>
    </row>
    <row r="48" spans="2:8" ht="12.75">
      <c r="B48" s="2" t="s">
        <v>28</v>
      </c>
      <c r="C48" s="2"/>
      <c r="D48" s="2"/>
      <c r="E48" s="2">
        <v>200</v>
      </c>
      <c r="F48" s="3">
        <f>IF(E48-B$45&lt;=0,B$9,"")</f>
      </c>
      <c r="G48" s="4"/>
      <c r="H48" s="4">
        <f>IF(G48&gt;1,+G48+B$11,"")</f>
      </c>
    </row>
    <row r="49" spans="2:8" ht="12.75">
      <c r="B49" s="4" t="s">
        <v>14</v>
      </c>
      <c r="C49" s="3"/>
      <c r="D49" s="2">
        <v>120</v>
      </c>
      <c r="E49" s="3">
        <f>+E48+C49-D49</f>
        <v>80</v>
      </c>
      <c r="F49" s="3">
        <f>IF(E49-B$45&lt;=0,B$9,"")</f>
      </c>
      <c r="G49" s="4"/>
      <c r="H49" s="4">
        <f>IF(G49&gt;1,+G49+B$11,"")</f>
      </c>
    </row>
    <row r="50" spans="2:8" ht="12.75">
      <c r="B50" s="4" t="s">
        <v>15</v>
      </c>
      <c r="C50" s="3"/>
      <c r="D50" s="2">
        <v>30</v>
      </c>
      <c r="E50" s="3">
        <f aca="true" t="shared" si="3" ref="E50:E60">+E49+C50-D50</f>
        <v>50</v>
      </c>
      <c r="F50" s="3">
        <f aca="true" t="shared" si="4" ref="F50:F60">IF(E50-B$45&lt;=0,B$9,"")</f>
      </c>
      <c r="G50" s="4">
        <v>38752</v>
      </c>
      <c r="H50" s="4">
        <f aca="true" t="shared" si="5" ref="H50:H60">IF(G50&gt;1,+G50+B$11,"")</f>
        <v>38812</v>
      </c>
    </row>
    <row r="51" spans="2:8" ht="12.75">
      <c r="B51" s="4" t="s">
        <v>16</v>
      </c>
      <c r="C51" s="3"/>
      <c r="D51" s="2">
        <v>50</v>
      </c>
      <c r="E51" s="3">
        <f t="shared" si="3"/>
        <v>0</v>
      </c>
      <c r="F51" s="3">
        <f t="shared" si="4"/>
        <v>89.44271909999158</v>
      </c>
      <c r="G51" s="2"/>
      <c r="H51" s="4">
        <f t="shared" si="5"/>
      </c>
    </row>
    <row r="52" spans="2:8" ht="12.75">
      <c r="B52" s="4" t="s">
        <v>17</v>
      </c>
      <c r="C52" s="3">
        <v>250</v>
      </c>
      <c r="D52" s="2">
        <v>50</v>
      </c>
      <c r="E52" s="3">
        <f t="shared" si="3"/>
        <v>200</v>
      </c>
      <c r="F52" s="3">
        <f t="shared" si="4"/>
      </c>
      <c r="G52" s="4"/>
      <c r="H52" s="4">
        <f t="shared" si="5"/>
      </c>
    </row>
    <row r="53" spans="2:8" ht="12.75">
      <c r="B53" s="4" t="s">
        <v>18</v>
      </c>
      <c r="C53" s="13"/>
      <c r="D53" s="2">
        <v>40</v>
      </c>
      <c r="E53" s="3">
        <f t="shared" si="3"/>
        <v>160</v>
      </c>
      <c r="F53" s="3">
        <f t="shared" si="4"/>
      </c>
      <c r="G53" s="2"/>
      <c r="H53" s="4">
        <f t="shared" si="5"/>
      </c>
    </row>
    <row r="54" spans="2:8" ht="12.75">
      <c r="B54" s="4" t="s">
        <v>19</v>
      </c>
      <c r="C54" s="13"/>
      <c r="D54" s="2">
        <v>50</v>
      </c>
      <c r="E54" s="3">
        <f t="shared" si="3"/>
        <v>110</v>
      </c>
      <c r="F54" s="3">
        <f t="shared" si="4"/>
      </c>
      <c r="G54" s="4"/>
      <c r="H54" s="4">
        <f t="shared" si="5"/>
      </c>
    </row>
    <row r="55" spans="2:8" ht="12.75">
      <c r="B55" s="4" t="s">
        <v>20</v>
      </c>
      <c r="C55" s="13"/>
      <c r="D55" s="2">
        <v>80</v>
      </c>
      <c r="E55" s="3">
        <f t="shared" si="3"/>
        <v>30</v>
      </c>
      <c r="F55" s="3">
        <f t="shared" si="4"/>
      </c>
      <c r="G55" s="4">
        <v>38902</v>
      </c>
      <c r="H55" s="4">
        <f t="shared" si="5"/>
        <v>38962</v>
      </c>
    </row>
    <row r="56" spans="2:8" ht="12.75">
      <c r="B56" s="4" t="s">
        <v>21</v>
      </c>
      <c r="C56" s="13"/>
      <c r="D56" s="2">
        <v>100</v>
      </c>
      <c r="E56" s="3">
        <f t="shared" si="3"/>
        <v>-70</v>
      </c>
      <c r="F56" s="3">
        <f t="shared" si="4"/>
        <v>89.44271909999158</v>
      </c>
      <c r="G56" s="4">
        <v>38933</v>
      </c>
      <c r="H56" s="4">
        <f t="shared" si="5"/>
        <v>38993</v>
      </c>
    </row>
    <row r="57" spans="2:8" ht="12.75">
      <c r="B57" s="4" t="s">
        <v>22</v>
      </c>
      <c r="C57" s="13">
        <v>250</v>
      </c>
      <c r="D57" s="2">
        <v>80</v>
      </c>
      <c r="E57" s="3">
        <f t="shared" si="3"/>
        <v>100</v>
      </c>
      <c r="F57" s="3">
        <f t="shared" si="4"/>
      </c>
      <c r="G57" s="4">
        <v>38964</v>
      </c>
      <c r="H57" s="4">
        <f t="shared" si="5"/>
        <v>39024</v>
      </c>
    </row>
    <row r="58" spans="2:8" ht="12.75">
      <c r="B58" s="4" t="s">
        <v>23</v>
      </c>
      <c r="C58" s="13"/>
      <c r="D58" s="2">
        <v>100</v>
      </c>
      <c r="E58" s="3">
        <f t="shared" si="3"/>
        <v>0</v>
      </c>
      <c r="F58" s="3">
        <f t="shared" si="4"/>
        <v>89.44271909999158</v>
      </c>
      <c r="G58" s="4"/>
      <c r="H58" s="4">
        <f t="shared" si="5"/>
      </c>
    </row>
    <row r="59" spans="2:8" ht="12.75">
      <c r="B59" s="4" t="s">
        <v>24</v>
      </c>
      <c r="C59" s="13">
        <v>250</v>
      </c>
      <c r="D59" s="2">
        <v>150</v>
      </c>
      <c r="E59" s="3">
        <f t="shared" si="3"/>
        <v>100</v>
      </c>
      <c r="F59" s="3">
        <f t="shared" si="4"/>
      </c>
      <c r="G59" s="4">
        <v>39025</v>
      </c>
      <c r="H59" s="4">
        <f t="shared" si="5"/>
        <v>39085</v>
      </c>
    </row>
    <row r="60" spans="2:8" ht="12.75">
      <c r="B60" s="4" t="s">
        <v>13</v>
      </c>
      <c r="C60" s="13"/>
      <c r="D60" s="2">
        <v>150</v>
      </c>
      <c r="E60" s="3">
        <f t="shared" si="3"/>
        <v>-50</v>
      </c>
      <c r="F60" s="3">
        <f t="shared" si="4"/>
        <v>89.44271909999158</v>
      </c>
      <c r="G60" s="2"/>
      <c r="H60" s="4">
        <f t="shared" si="5"/>
      </c>
    </row>
    <row r="61" spans="3:6" ht="12.75">
      <c r="C61" t="s">
        <v>32</v>
      </c>
      <c r="D61" s="1">
        <f>SUM(D49:D60)</f>
        <v>1000</v>
      </c>
      <c r="F61" s="1"/>
    </row>
    <row r="62" spans="3:4" ht="12.75">
      <c r="C62" t="s">
        <v>33</v>
      </c>
      <c r="D62" s="1">
        <f>SUM(D49:D60)/360</f>
        <v>2.7777777777777777</v>
      </c>
    </row>
    <row r="63" spans="3:4" ht="12.75">
      <c r="C63" t="s">
        <v>34</v>
      </c>
      <c r="D63" s="1">
        <f>AVERAGE(E48:E60)</f>
        <v>70</v>
      </c>
    </row>
  </sheetData>
  <mergeCells count="4">
    <mergeCell ref="B1:D1"/>
    <mergeCell ref="B34:D34"/>
    <mergeCell ref="C12:H12"/>
    <mergeCell ref="C45:H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umberto fossali</dc:creator>
  <cp:keywords/>
  <dc:description/>
  <cp:lastModifiedBy>Umberto Fossali</cp:lastModifiedBy>
  <dcterms:created xsi:type="dcterms:W3CDTF">2002-05-23T14:03:13Z</dcterms:created>
  <cp:category/>
  <cp:version/>
  <cp:contentType/>
  <cp:contentStatus/>
</cp:coreProperties>
</file>